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40" windowHeight="9270" firstSheet="1" activeTab="6"/>
  </bookViews>
  <sheets>
    <sheet name="Sheet1" sheetId="1" state="hidden" r:id="rId1"/>
    <sheet name="NPV print" sheetId="2" r:id="rId2"/>
    <sheet name="NPV demo" sheetId="7" r:id="rId3"/>
    <sheet name="F5 print1" sheetId="4" r:id="rId4"/>
    <sheet name="F5 demo" sheetId="3" r:id="rId5"/>
    <sheet name="F7 demo" sheetId="6" r:id="rId6"/>
    <sheet name="F7 printout" sheetId="11" r:id="rId7"/>
  </sheets>
  <calcPr calcId="145621"/>
</workbook>
</file>

<file path=xl/calcChain.xml><?xml version="1.0" encoding="utf-8"?>
<calcChain xmlns="http://schemas.openxmlformats.org/spreadsheetml/2006/main">
  <c r="H23" i="6" l="1"/>
  <c r="C13" i="3" l="1"/>
  <c r="F25" i="7"/>
  <c r="G25" i="7"/>
  <c r="H25" i="7"/>
  <c r="E25" i="7"/>
  <c r="H83" i="6" l="1"/>
  <c r="H81" i="6"/>
  <c r="H25" i="2" l="1"/>
  <c r="G25" i="2"/>
  <c r="F25" i="2"/>
  <c r="E25" i="2"/>
  <c r="H8" i="6" l="1"/>
  <c r="G40" i="6"/>
  <c r="H65" i="6"/>
  <c r="H60" i="6"/>
  <c r="H86" i="6"/>
  <c r="G35" i="6" s="1"/>
  <c r="H73" i="6"/>
  <c r="H13" i="6" s="1"/>
  <c r="H72" i="6"/>
  <c r="H66" i="6"/>
  <c r="H61" i="6"/>
  <c r="H50" i="6"/>
  <c r="G52" i="6" s="1"/>
  <c r="H11" i="6"/>
  <c r="H10" i="6"/>
  <c r="C15" i="4"/>
  <c r="F15" i="4" s="1"/>
  <c r="H15" i="4" s="1"/>
  <c r="C14" i="4"/>
  <c r="F14" i="4" s="1"/>
  <c r="H14" i="4" s="1"/>
  <c r="C13" i="4"/>
  <c r="F13" i="4" s="1"/>
  <c r="H13" i="4" s="1"/>
  <c r="F13" i="3"/>
  <c r="H13" i="3" s="1"/>
  <c r="C15" i="3"/>
  <c r="F15" i="3" s="1"/>
  <c r="H15" i="3" s="1"/>
  <c r="C14" i="3"/>
  <c r="F14" i="3" s="1"/>
  <c r="H14" i="3" s="1"/>
  <c r="H88" i="6" l="1"/>
  <c r="H90" i="6" s="1"/>
  <c r="H82" i="6" s="1"/>
  <c r="H14" i="6" s="1"/>
  <c r="H53" i="6"/>
  <c r="H9" i="6"/>
  <c r="H67" i="6"/>
  <c r="H12" i="6" s="1"/>
  <c r="H74" i="6"/>
  <c r="H54" i="6"/>
  <c r="G36" i="6" s="1"/>
  <c r="H36" i="6" s="1"/>
  <c r="H62" i="6"/>
  <c r="H30" i="6" s="1"/>
  <c r="H40" i="6"/>
  <c r="H16" i="4"/>
  <c r="H16" i="3"/>
  <c r="H69" i="6" l="1"/>
  <c r="H25" i="6" s="1"/>
  <c r="H16" i="6"/>
  <c r="H31" i="6" s="1"/>
  <c r="H32" i="6" s="1"/>
  <c r="H42" i="6" s="1"/>
</calcChain>
</file>

<file path=xl/sharedStrings.xml><?xml version="1.0" encoding="utf-8"?>
<sst xmlns="http://schemas.openxmlformats.org/spreadsheetml/2006/main" count="222" uniqueCount="127">
  <si>
    <t>1(a)</t>
  </si>
  <si>
    <t>NPV calcualtion</t>
  </si>
  <si>
    <t>Year</t>
  </si>
  <si>
    <t>Workings</t>
  </si>
  <si>
    <t>Sales revenue</t>
  </si>
  <si>
    <t>Sale of small houses (houses/ year)</t>
  </si>
  <si>
    <t>Sale of large houses (houses/ year)</t>
  </si>
  <si>
    <t>Inflation rate</t>
  </si>
  <si>
    <t>Variable costs of construction</t>
  </si>
  <si>
    <t>Fixed infrastructure costs</t>
  </si>
  <si>
    <t>Fixed costs</t>
  </si>
  <si>
    <t>Variable costs</t>
  </si>
  <si>
    <t>Before tax cash flow</t>
  </si>
  <si>
    <t>Capital allowance tax benefits</t>
  </si>
  <si>
    <t>After tax cash flow</t>
  </si>
  <si>
    <t>Discount at 12%</t>
  </si>
  <si>
    <t>Present values</t>
  </si>
  <si>
    <t>PV of future cash flows</t>
  </si>
  <si>
    <t>Initial investment</t>
  </si>
  <si>
    <t>NPV</t>
  </si>
  <si>
    <t>Tax liability (one year in arrears)</t>
  </si>
  <si>
    <t>Total sales revenue (in current price terms)</t>
  </si>
  <si>
    <t>Total variable costs (in current price terms)</t>
  </si>
  <si>
    <t>Sales revenue - small houses ($'000/year)</t>
  </si>
  <si>
    <t>Sales revenue - large houses ($'000/year)</t>
  </si>
  <si>
    <t>Small house selling price ($'000/house)</t>
  </si>
  <si>
    <t>Large house selling price ($'000/house)</t>
  </si>
  <si>
    <t>Inflated sales revenue ($'000/year)</t>
  </si>
  <si>
    <t>Variable costs - small houses ($'000/year)</t>
  </si>
  <si>
    <t>Variable costs - large houses ($'000/year)</t>
  </si>
  <si>
    <t>Inflated variable costs ($'000/year)</t>
  </si>
  <si>
    <t>Inflated fixed costs ($'000/year)</t>
  </si>
  <si>
    <t>Fixed costs (in current price terms) $'000</t>
  </si>
  <si>
    <t>Small house variable cost ($'000/year)</t>
  </si>
  <si>
    <t>Large house variable cost ($'000/year)</t>
  </si>
  <si>
    <t>$'000</t>
  </si>
  <si>
    <t>Inflated sales revenue</t>
  </si>
  <si>
    <t>Costs</t>
  </si>
  <si>
    <t>Inflated costs</t>
  </si>
  <si>
    <t>Working capital</t>
  </si>
  <si>
    <t>Working capital*</t>
  </si>
  <si>
    <t>* The level of working capital investment at the start of each year is expected
to be 10% of the sales revenue in that year.</t>
  </si>
  <si>
    <t>Incremental working capital</t>
  </si>
  <si>
    <t>Capital allowance</t>
  </si>
  <si>
    <t>**</t>
  </si>
  <si>
    <t>** this will include the remaining WDV</t>
  </si>
  <si>
    <t>NPV calculation</t>
  </si>
  <si>
    <t>Sale revenue</t>
  </si>
  <si>
    <t>Net revenue</t>
  </si>
  <si>
    <t>Tax 30% (one year in arrears)</t>
  </si>
  <si>
    <t>Project cash flows</t>
  </si>
  <si>
    <t>Capital allowance (investment 2 million at 25% reducing balance)</t>
  </si>
  <si>
    <t>Tax benefit 30% (one year in arrears)</t>
  </si>
  <si>
    <t>^</t>
  </si>
  <si>
    <t>Profit outcomes</t>
  </si>
  <si>
    <t>Unit contribution</t>
  </si>
  <si>
    <t>Sales price per unit</t>
  </si>
  <si>
    <t>Up to 100,000 units</t>
  </si>
  <si>
    <t>Above 100,000 units</t>
  </si>
  <si>
    <t>Sales price $30/ unit</t>
  </si>
  <si>
    <t>Sales volume</t>
  </si>
  <si>
    <t>Total contribution</t>
  </si>
  <si>
    <t>Advertising costs</t>
  </si>
  <si>
    <t>Profit</t>
  </si>
  <si>
    <t>Probability</t>
  </si>
  <si>
    <t>Expected value of profit</t>
  </si>
  <si>
    <t>Sales price $35/ unit</t>
  </si>
  <si>
    <t>Details for remaining question</t>
  </si>
  <si>
    <t>Price per unit $35</t>
  </si>
  <si>
    <t>Advertising costs: $970,000 at selling price of $35/ unit</t>
  </si>
  <si>
    <t>Retained earnings as per trial balance</t>
  </si>
  <si>
    <t>Adjustments:</t>
  </si>
  <si>
    <t>Add back issue costs of loan note</t>
  </si>
  <si>
    <t>Loan finance costs</t>
  </si>
  <si>
    <t>Gain on disposal of investment property</t>
  </si>
  <si>
    <t>Gain on revaluation of investment property prior to transfer</t>
  </si>
  <si>
    <t>Depreciation of building</t>
  </si>
  <si>
    <t>Depreciation of plant and equipment</t>
  </si>
  <si>
    <t>Income tax expense</t>
  </si>
  <si>
    <t>Adjusted retaining earnings</t>
  </si>
  <si>
    <t>(b) Kandy Co - Statement of financial position as at 30 Sep 20X5</t>
  </si>
  <si>
    <t>Assets</t>
  </si>
  <si>
    <t>Property, plant and equipment</t>
  </si>
  <si>
    <t>Current assets</t>
  </si>
  <si>
    <t>Total assets</t>
  </si>
  <si>
    <t>Equity and liabilities</t>
  </si>
  <si>
    <t>Equity</t>
  </si>
  <si>
    <t>Equity shares of $1 each</t>
  </si>
  <si>
    <t>Revaluation surplus</t>
  </si>
  <si>
    <t>Retained earnings</t>
  </si>
  <si>
    <t>Non-current liabilities</t>
  </si>
  <si>
    <t>Deferred tax</t>
  </si>
  <si>
    <t>Loan note</t>
  </si>
  <si>
    <t>Current liabilities</t>
  </si>
  <si>
    <t>Per trial balance</t>
  </si>
  <si>
    <t>Current tax payable</t>
  </si>
  <si>
    <t>Total equity and liabilities</t>
  </si>
  <si>
    <t>As per trial balance</t>
  </si>
  <si>
    <t>Less issue costs (not to be charged in P&amp;L)</t>
  </si>
  <si>
    <t>Carrying amount of loan</t>
  </si>
  <si>
    <t>Finance costs (to be charged to P&amp;L)</t>
  </si>
  <si>
    <t>Interest paid</t>
  </si>
  <si>
    <t>Adjusted carrying amount of loan</t>
  </si>
  <si>
    <t>Non-current assets</t>
  </si>
  <si>
    <t>Land and building</t>
  </si>
  <si>
    <t>Carrying amount at 1 October 20X4</t>
  </si>
  <si>
    <t>Revaluation at that date</t>
  </si>
  <si>
    <t>Gain on revaluation</t>
  </si>
  <si>
    <t>Depreciation for the year</t>
  </si>
  <si>
    <t>Opening land and building</t>
  </si>
  <si>
    <t>Transferred investment property</t>
  </si>
  <si>
    <t>Carrying amount at 30 Sep 20X5</t>
  </si>
  <si>
    <t>Plant and equipment</t>
  </si>
  <si>
    <t>Closing carrying amount</t>
  </si>
  <si>
    <t>Opening carrying amount</t>
  </si>
  <si>
    <t>Taxation</t>
  </si>
  <si>
    <t>Provision for the year</t>
  </si>
  <si>
    <t>Less: opening provision</t>
  </si>
  <si>
    <t>Charge to P&amp;L</t>
  </si>
  <si>
    <t>Closing provision</t>
  </si>
  <si>
    <t>Movement in provision</t>
  </si>
  <si>
    <t>Charge to revaluation of land and buildings</t>
  </si>
  <si>
    <t>Balance  - credit to P&amp;L</t>
  </si>
  <si>
    <t>less Opening provision</t>
  </si>
  <si>
    <t>(a) Kandy Co - Schedule of retained earnings as at 30 Sep 20X5</t>
  </si>
  <si>
    <t>Hand out 1</t>
  </si>
  <si>
    <t>Hand out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</si>
</sst>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$&quot;#,##0_);[Red]\(&quot;$&quot;#,##0\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0.000"/>
    <numFmt numFmtId="181" formatCode="_([$$-409]* #,##0_);_([$$-409]* \(#,##0\);_([$$-409]* &quot;-&quot;??_);_(@_)"/>
  </numFmts>
  <fonts count="6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8"/>
      <color theme="1"/>
      <name val="宋体"/>
      <family val="2"/>
      <scheme val="minor"/>
    </font>
    <font>
      <b/>
      <u/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179" fontId="0" fillId="0" borderId="0" xfId="1" applyNumberFormat="1" applyFont="1"/>
    <xf numFmtId="0" fontId="0" fillId="0" borderId="1" xfId="0" applyBorder="1"/>
    <xf numFmtId="9" fontId="0" fillId="0" borderId="0" xfId="0" applyNumberFormat="1"/>
    <xf numFmtId="10" fontId="0" fillId="0" borderId="0" xfId="0" applyNumberFormat="1"/>
    <xf numFmtId="0" fontId="0" fillId="2" borderId="0" xfId="0" applyFill="1"/>
    <xf numFmtId="0" fontId="0" fillId="2" borderId="2" xfId="0" applyFill="1" applyBorder="1"/>
    <xf numFmtId="179" fontId="0" fillId="0" borderId="0" xfId="0" applyNumberFormat="1"/>
    <xf numFmtId="0" fontId="0" fillId="2" borderId="1" xfId="0" applyFill="1" applyBorder="1"/>
    <xf numFmtId="0" fontId="0" fillId="0" borderId="0" xfId="0" applyFill="1"/>
    <xf numFmtId="0" fontId="0" fillId="0" borderId="1" xfId="0" applyFill="1" applyBorder="1"/>
    <xf numFmtId="179" fontId="0" fillId="2" borderId="0" xfId="1" applyNumberFormat="1" applyFont="1" applyFill="1"/>
    <xf numFmtId="179" fontId="0" fillId="2" borderId="3" xfId="1" applyNumberFormat="1" applyFont="1" applyFill="1" applyBorder="1"/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2" borderId="4" xfId="0" applyFill="1" applyBorder="1"/>
    <xf numFmtId="0" fontId="0" fillId="0" borderId="0" xfId="0" applyAlignment="1"/>
    <xf numFmtId="179" fontId="0" fillId="0" borderId="1" xfId="1" applyNumberFormat="1" applyFont="1" applyBorder="1"/>
    <xf numFmtId="0" fontId="0" fillId="0" borderId="5" xfId="0" applyBorder="1"/>
    <xf numFmtId="17" fontId="2" fillId="0" borderId="0" xfId="0" applyNumberFormat="1" applyFont="1"/>
    <xf numFmtId="180" fontId="0" fillId="0" borderId="0" xfId="0" applyNumberFormat="1"/>
    <xf numFmtId="179" fontId="3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176" fontId="0" fillId="0" borderId="0" xfId="0" applyNumberFormat="1"/>
    <xf numFmtId="176" fontId="2" fillId="0" borderId="4" xfId="0" applyNumberFormat="1" applyFont="1" applyBorder="1" applyAlignment="1">
      <alignment horizontal="center"/>
    </xf>
    <xf numFmtId="178" fontId="0" fillId="0" borderId="0" xfId="0" applyNumberFormat="1"/>
    <xf numFmtId="179" fontId="2" fillId="0" borderId="2" xfId="0" applyNumberFormat="1" applyFont="1" applyBorder="1"/>
    <xf numFmtId="0" fontId="0" fillId="0" borderId="0" xfId="0" applyBorder="1" applyAlignment="1">
      <alignment horizontal="center" vertical="center" wrapText="1"/>
    </xf>
    <xf numFmtId="0" fontId="4" fillId="0" borderId="0" xfId="0" applyFont="1"/>
    <xf numFmtId="179" fontId="2" fillId="2" borderId="1" xfId="0" applyNumberFormat="1" applyFont="1" applyFill="1" applyBorder="1"/>
    <xf numFmtId="179" fontId="0" fillId="2" borderId="4" xfId="1" applyNumberFormat="1" applyFont="1" applyFill="1" applyBorder="1"/>
    <xf numFmtId="179" fontId="0" fillId="2" borderId="4" xfId="0" applyNumberFormat="1" applyFill="1" applyBorder="1"/>
    <xf numFmtId="178" fontId="0" fillId="2" borderId="4" xfId="0" applyNumberFormat="1" applyFill="1" applyBorder="1"/>
    <xf numFmtId="0" fontId="2" fillId="0" borderId="4" xfId="0" applyFont="1" applyBorder="1" applyAlignment="1">
      <alignment horizontal="center" vertical="center" wrapText="1"/>
    </xf>
    <xf numFmtId="181" fontId="0" fillId="0" borderId="0" xfId="0" applyNumberFormat="1"/>
    <xf numFmtId="176" fontId="0" fillId="0" borderId="0" xfId="0" applyNumberFormat="1" applyAlignment="1">
      <alignment horizontal="center"/>
    </xf>
    <xf numFmtId="179" fontId="0" fillId="0" borderId="2" xfId="1" applyNumberFormat="1" applyFont="1" applyBorder="1"/>
    <xf numFmtId="179" fontId="2" fillId="0" borderId="2" xfId="1" applyNumberFormat="1" applyFont="1" applyBorder="1"/>
    <xf numFmtId="179" fontId="0" fillId="0" borderId="8" xfId="1" applyNumberFormat="1" applyFont="1" applyBorder="1"/>
    <xf numFmtId="179" fontId="0" fillId="0" borderId="9" xfId="1" applyNumberFormat="1" applyFont="1" applyBorder="1"/>
    <xf numFmtId="179" fontId="0" fillId="0" borderId="0" xfId="1" applyNumberFormat="1" applyFont="1" applyBorder="1"/>
    <xf numFmtId="179" fontId="0" fillId="0" borderId="10" xfId="1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9</xdr:col>
      <xdr:colOff>504825</xdr:colOff>
      <xdr:row>14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"/>
          <a:ext cx="5991224" cy="27622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9</xdr:col>
      <xdr:colOff>537274</xdr:colOff>
      <xdr:row>33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57500"/>
          <a:ext cx="6023674" cy="3533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95250</xdr:rowOff>
    </xdr:from>
    <xdr:to>
      <xdr:col>9</xdr:col>
      <xdr:colOff>504825</xdr:colOff>
      <xdr:row>75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048750"/>
          <a:ext cx="5991225" cy="52768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75</xdr:row>
      <xdr:rowOff>180974</xdr:rowOff>
    </xdr:from>
    <xdr:to>
      <xdr:col>8</xdr:col>
      <xdr:colOff>421498</xdr:colOff>
      <xdr:row>82</xdr:row>
      <xdr:rowOff>171449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" y="14468474"/>
          <a:ext cx="5279248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workbookViewId="0">
      <selection activeCell="I1" sqref="I1"/>
    </sheetView>
  </sheetViews>
  <sheetFormatPr defaultRowHeight="13.5" x14ac:dyDescent="0.15"/>
  <cols>
    <col min="4" max="4" width="12.75" customWidth="1"/>
    <col min="5" max="9" width="11.125" customWidth="1"/>
  </cols>
  <sheetData>
    <row r="1" spans="1:9" x14ac:dyDescent="0.15">
      <c r="A1" s="1" t="s">
        <v>0</v>
      </c>
      <c r="B1" s="1" t="s">
        <v>1</v>
      </c>
      <c r="I1" s="1"/>
    </row>
    <row r="3" spans="1:9" x14ac:dyDescent="0.15">
      <c r="A3" s="1" t="s">
        <v>2</v>
      </c>
      <c r="E3" s="3">
        <v>1</v>
      </c>
      <c r="F3" s="3">
        <v>2</v>
      </c>
      <c r="G3" s="3">
        <v>3</v>
      </c>
      <c r="H3" s="3">
        <v>4</v>
      </c>
      <c r="I3" s="3">
        <v>5</v>
      </c>
    </row>
    <row r="4" spans="1:9" x14ac:dyDescent="0.15">
      <c r="A4" s="1"/>
      <c r="E4" s="3" t="s">
        <v>35</v>
      </c>
      <c r="F4" s="3" t="s">
        <v>35</v>
      </c>
      <c r="G4" s="3" t="s">
        <v>35</v>
      </c>
      <c r="H4" s="3" t="s">
        <v>35</v>
      </c>
      <c r="I4" s="3" t="s">
        <v>35</v>
      </c>
    </row>
    <row r="5" spans="1:9" x14ac:dyDescent="0.15">
      <c r="A5" s="4" t="s">
        <v>4</v>
      </c>
      <c r="E5" s="9"/>
      <c r="F5" s="9"/>
      <c r="G5" s="9"/>
      <c r="H5" s="9"/>
      <c r="I5" s="13"/>
    </row>
    <row r="6" spans="1:9" x14ac:dyDescent="0.15">
      <c r="A6" s="4" t="s">
        <v>11</v>
      </c>
      <c r="E6" s="9"/>
      <c r="F6" s="9"/>
      <c r="G6" s="9"/>
      <c r="H6" s="9"/>
      <c r="I6" s="13"/>
    </row>
    <row r="7" spans="1:9" x14ac:dyDescent="0.15">
      <c r="A7" s="4" t="s">
        <v>10</v>
      </c>
      <c r="E7" s="12"/>
      <c r="F7" s="12"/>
      <c r="G7" s="12"/>
      <c r="H7" s="12"/>
      <c r="I7" s="14"/>
    </row>
    <row r="8" spans="1:9" x14ac:dyDescent="0.15">
      <c r="A8" s="4" t="s">
        <v>12</v>
      </c>
      <c r="E8" s="9"/>
      <c r="F8" s="9"/>
      <c r="G8" s="9"/>
      <c r="H8" s="9"/>
      <c r="I8" s="13"/>
    </row>
    <row r="9" spans="1:9" x14ac:dyDescent="0.15">
      <c r="A9" s="4" t="s">
        <v>20</v>
      </c>
      <c r="E9" s="13"/>
      <c r="F9" s="9"/>
      <c r="G9" s="9"/>
      <c r="H9" s="9"/>
      <c r="I9" s="9"/>
    </row>
    <row r="10" spans="1:9" x14ac:dyDescent="0.15">
      <c r="A10" s="4" t="s">
        <v>13</v>
      </c>
      <c r="E10" s="6"/>
      <c r="F10" s="6">
        <v>300</v>
      </c>
      <c r="G10" s="6">
        <v>300</v>
      </c>
      <c r="H10" s="6">
        <v>300</v>
      </c>
      <c r="I10" s="6">
        <v>300</v>
      </c>
    </row>
    <row r="11" spans="1:9" x14ac:dyDescent="0.15">
      <c r="A11" s="4" t="s">
        <v>14</v>
      </c>
      <c r="E11" s="9"/>
      <c r="F11" s="9"/>
      <c r="G11" s="9"/>
      <c r="H11" s="9"/>
      <c r="I11" s="9"/>
    </row>
    <row r="12" spans="1:9" x14ac:dyDescent="0.15">
      <c r="A12" s="4" t="s">
        <v>15</v>
      </c>
      <c r="E12">
        <v>0.89300000000000002</v>
      </c>
      <c r="F12">
        <v>0.79700000000000004</v>
      </c>
      <c r="G12">
        <v>0.71199999999999997</v>
      </c>
      <c r="H12">
        <v>0.63600000000000001</v>
      </c>
      <c r="I12">
        <v>0.56699999999999995</v>
      </c>
    </row>
    <row r="13" spans="1:9" x14ac:dyDescent="0.15">
      <c r="A13" s="4" t="s">
        <v>16</v>
      </c>
      <c r="E13" s="10"/>
      <c r="F13" s="10"/>
      <c r="G13" s="10"/>
      <c r="H13" s="10"/>
      <c r="I13" s="10"/>
    </row>
    <row r="16" spans="1:9" x14ac:dyDescent="0.15">
      <c r="A16" t="s">
        <v>17</v>
      </c>
      <c r="E16" s="15"/>
    </row>
    <row r="17" spans="1:8" x14ac:dyDescent="0.15">
      <c r="A17" t="s">
        <v>18</v>
      </c>
      <c r="E17" s="5">
        <v>-4000</v>
      </c>
    </row>
    <row r="18" spans="1:8" ht="14.25" thickBot="1" x14ac:dyDescent="0.2">
      <c r="A18" t="s">
        <v>19</v>
      </c>
      <c r="E18" s="16"/>
    </row>
    <row r="19" spans="1:8" ht="14.25" thickTop="1" x14ac:dyDescent="0.15"/>
    <row r="20" spans="1:8" x14ac:dyDescent="0.15">
      <c r="A20" s="1" t="s">
        <v>3</v>
      </c>
    </row>
    <row r="22" spans="1:8" x14ac:dyDescent="0.15">
      <c r="A22" s="1" t="s">
        <v>4</v>
      </c>
    </row>
    <row r="23" spans="1:8" x14ac:dyDescent="0.15">
      <c r="A23" t="s">
        <v>2</v>
      </c>
      <c r="E23" s="3">
        <v>1</v>
      </c>
      <c r="F23" s="3">
        <v>2</v>
      </c>
      <c r="G23" s="3">
        <v>3</v>
      </c>
      <c r="H23" s="3">
        <v>4</v>
      </c>
    </row>
    <row r="24" spans="1:8" x14ac:dyDescent="0.15">
      <c r="A24" t="s">
        <v>5</v>
      </c>
      <c r="E24">
        <v>15</v>
      </c>
      <c r="F24">
        <v>20</v>
      </c>
      <c r="G24">
        <v>15</v>
      </c>
      <c r="H24">
        <v>5</v>
      </c>
    </row>
    <row r="25" spans="1:8" x14ac:dyDescent="0.15">
      <c r="A25" t="s">
        <v>6</v>
      </c>
      <c r="E25">
        <v>7</v>
      </c>
      <c r="F25">
        <v>8</v>
      </c>
      <c r="G25">
        <v>15</v>
      </c>
      <c r="H25">
        <v>15</v>
      </c>
    </row>
    <row r="26" spans="1:8" x14ac:dyDescent="0.15">
      <c r="A26" t="s">
        <v>25</v>
      </c>
      <c r="E26" s="5">
        <v>200</v>
      </c>
      <c r="F26" s="5">
        <v>200</v>
      </c>
      <c r="G26" s="5">
        <v>200</v>
      </c>
      <c r="H26" s="5">
        <v>200</v>
      </c>
    </row>
    <row r="27" spans="1:8" x14ac:dyDescent="0.15">
      <c r="A27" t="s">
        <v>26</v>
      </c>
      <c r="E27" s="5">
        <v>350</v>
      </c>
      <c r="F27" s="5">
        <v>350</v>
      </c>
      <c r="G27" s="5">
        <v>350</v>
      </c>
      <c r="H27" s="5">
        <v>350</v>
      </c>
    </row>
    <row r="29" spans="1:8" x14ac:dyDescent="0.15">
      <c r="A29" t="s">
        <v>23</v>
      </c>
      <c r="E29" s="9"/>
      <c r="F29" s="9"/>
      <c r="G29" s="9"/>
      <c r="H29" s="9"/>
    </row>
    <row r="30" spans="1:8" x14ac:dyDescent="0.15">
      <c r="A30" t="s">
        <v>24</v>
      </c>
      <c r="E30" s="9"/>
      <c r="F30" s="9"/>
      <c r="G30" s="9"/>
      <c r="H30" s="9"/>
    </row>
    <row r="31" spans="1:8" x14ac:dyDescent="0.15">
      <c r="A31" t="s">
        <v>21</v>
      </c>
      <c r="E31" s="10"/>
      <c r="F31" s="10"/>
      <c r="G31" s="10"/>
      <c r="H31" s="10"/>
    </row>
    <row r="33" spans="1:8" x14ac:dyDescent="0.15">
      <c r="A33" t="s">
        <v>7</v>
      </c>
      <c r="D33" s="17">
        <v>0.03</v>
      </c>
      <c r="E33" s="7"/>
      <c r="F33" s="7"/>
      <c r="G33" s="7"/>
      <c r="H33" s="7"/>
    </row>
    <row r="34" spans="1:8" x14ac:dyDescent="0.15">
      <c r="A34" t="s">
        <v>27</v>
      </c>
      <c r="D34" s="2"/>
      <c r="E34" s="9"/>
      <c r="F34" s="9"/>
      <c r="G34" s="9"/>
      <c r="H34" s="9"/>
    </row>
    <row r="35" spans="1:8" x14ac:dyDescent="0.15">
      <c r="D35" s="2"/>
    </row>
    <row r="36" spans="1:8" x14ac:dyDescent="0.15">
      <c r="D36" s="2"/>
      <c r="E36" s="3">
        <v>1</v>
      </c>
      <c r="F36" s="3">
        <v>2</v>
      </c>
      <c r="G36" s="3">
        <v>3</v>
      </c>
      <c r="H36" s="3">
        <v>4</v>
      </c>
    </row>
    <row r="37" spans="1:8" x14ac:dyDescent="0.15">
      <c r="A37" s="1" t="s">
        <v>8</v>
      </c>
      <c r="D37" s="2"/>
    </row>
    <row r="38" spans="1:8" x14ac:dyDescent="0.15">
      <c r="A38" t="s">
        <v>5</v>
      </c>
      <c r="D38" s="2"/>
      <c r="E38">
        <v>15</v>
      </c>
      <c r="F38">
        <v>20</v>
      </c>
      <c r="G38">
        <v>15</v>
      </c>
      <c r="H38">
        <v>5</v>
      </c>
    </row>
    <row r="39" spans="1:8" x14ac:dyDescent="0.15">
      <c r="A39" t="s">
        <v>6</v>
      </c>
      <c r="D39" s="2"/>
      <c r="E39">
        <v>7</v>
      </c>
      <c r="F39">
        <v>8</v>
      </c>
      <c r="G39">
        <v>15</v>
      </c>
      <c r="H39">
        <v>15</v>
      </c>
    </row>
    <row r="40" spans="1:8" x14ac:dyDescent="0.15">
      <c r="A40" t="s">
        <v>33</v>
      </c>
      <c r="D40" s="2"/>
      <c r="E40" s="5">
        <v>100</v>
      </c>
      <c r="F40" s="5">
        <v>100</v>
      </c>
      <c r="G40" s="5">
        <v>100</v>
      </c>
      <c r="H40" s="5">
        <v>100</v>
      </c>
    </row>
    <row r="41" spans="1:8" x14ac:dyDescent="0.15">
      <c r="A41" t="s">
        <v>34</v>
      </c>
      <c r="D41" s="2"/>
      <c r="E41" s="11">
        <v>200</v>
      </c>
      <c r="F41" s="11">
        <v>200</v>
      </c>
      <c r="G41" s="11">
        <v>200</v>
      </c>
      <c r="H41" s="11">
        <v>200</v>
      </c>
    </row>
    <row r="42" spans="1:8" x14ac:dyDescent="0.15">
      <c r="D42" s="2"/>
    </row>
    <row r="43" spans="1:8" x14ac:dyDescent="0.15">
      <c r="A43" t="s">
        <v>28</v>
      </c>
      <c r="D43" s="2"/>
      <c r="E43" s="9"/>
      <c r="F43" s="9"/>
      <c r="G43" s="9"/>
      <c r="H43" s="9"/>
    </row>
    <row r="44" spans="1:8" x14ac:dyDescent="0.15">
      <c r="A44" t="s">
        <v>29</v>
      </c>
      <c r="D44" s="2"/>
      <c r="E44" s="9"/>
      <c r="F44" s="9"/>
      <c r="G44" s="9"/>
      <c r="H44" s="9"/>
    </row>
    <row r="45" spans="1:8" x14ac:dyDescent="0.15">
      <c r="A45" t="s">
        <v>22</v>
      </c>
      <c r="D45" s="2"/>
      <c r="E45" s="10"/>
      <c r="F45" s="10"/>
      <c r="G45" s="10"/>
      <c r="H45" s="10"/>
    </row>
    <row r="46" spans="1:8" x14ac:dyDescent="0.15">
      <c r="D46" s="2"/>
    </row>
    <row r="47" spans="1:8" x14ac:dyDescent="0.15">
      <c r="A47" t="s">
        <v>7</v>
      </c>
      <c r="D47" s="18">
        <v>4.4999999999999998E-2</v>
      </c>
      <c r="E47" s="8"/>
      <c r="F47" s="8"/>
      <c r="G47" s="8"/>
      <c r="H47" s="8"/>
    </row>
    <row r="48" spans="1:8" x14ac:dyDescent="0.15">
      <c r="A48" t="s">
        <v>30</v>
      </c>
      <c r="D48" s="2"/>
      <c r="E48" s="9"/>
      <c r="F48" s="9"/>
      <c r="G48" s="9"/>
      <c r="H48" s="9"/>
    </row>
    <row r="49" spans="1:8" x14ac:dyDescent="0.15">
      <c r="D49" s="2"/>
    </row>
    <row r="50" spans="1:8" x14ac:dyDescent="0.15">
      <c r="D50" s="2"/>
      <c r="E50" s="3">
        <v>1</v>
      </c>
      <c r="F50" s="3">
        <v>2</v>
      </c>
      <c r="G50" s="3">
        <v>3</v>
      </c>
      <c r="H50" s="3">
        <v>4</v>
      </c>
    </row>
    <row r="51" spans="1:8" x14ac:dyDescent="0.15">
      <c r="A51" s="1" t="s">
        <v>9</v>
      </c>
      <c r="D51" s="2"/>
    </row>
    <row r="52" spans="1:8" x14ac:dyDescent="0.15">
      <c r="A52" t="s">
        <v>32</v>
      </c>
      <c r="D52" s="2"/>
      <c r="E52" s="5">
        <v>1500</v>
      </c>
      <c r="F52" s="5">
        <v>1500</v>
      </c>
      <c r="G52" s="5">
        <v>1500</v>
      </c>
      <c r="H52" s="5">
        <v>1500</v>
      </c>
    </row>
    <row r="53" spans="1:8" x14ac:dyDescent="0.15">
      <c r="A53" t="s">
        <v>7</v>
      </c>
      <c r="D53" s="17">
        <v>0.02</v>
      </c>
      <c r="E53" s="7"/>
      <c r="F53" s="7"/>
      <c r="G53" s="7"/>
      <c r="H53" s="7"/>
    </row>
    <row r="54" spans="1:8" x14ac:dyDescent="0.15">
      <c r="A54" t="s">
        <v>31</v>
      </c>
      <c r="E54" s="9"/>
      <c r="F54" s="9"/>
      <c r="G54" s="9"/>
      <c r="H54" s="9"/>
    </row>
  </sheetData>
  <phoneticPr fontId="5" type="noConversion"/>
  <printOptions gridLines="1"/>
  <pageMargins left="0.7" right="0.7" top="0.75" bottom="0.75" header="0.3" footer="0.3"/>
  <pageSetup scale="8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/>
  </sheetViews>
  <sheetFormatPr defaultRowHeight="13.5" x14ac:dyDescent="0.15"/>
  <cols>
    <col min="4" max="4" width="17.125" customWidth="1"/>
    <col min="5" max="9" width="12" customWidth="1"/>
  </cols>
  <sheetData>
    <row r="1" spans="1:9" x14ac:dyDescent="0.15">
      <c r="A1" s="1" t="s">
        <v>46</v>
      </c>
      <c r="C1" s="23">
        <v>41609</v>
      </c>
      <c r="I1" t="s">
        <v>125</v>
      </c>
    </row>
    <row r="3" spans="1:9" x14ac:dyDescent="0.15">
      <c r="A3" t="s">
        <v>2</v>
      </c>
      <c r="D3" s="3">
        <v>0</v>
      </c>
      <c r="E3" s="3">
        <v>1</v>
      </c>
      <c r="F3" s="3">
        <v>2</v>
      </c>
      <c r="G3" s="3">
        <v>3</v>
      </c>
      <c r="H3" s="3">
        <v>4</v>
      </c>
      <c r="I3" s="3">
        <v>5</v>
      </c>
    </row>
    <row r="5" spans="1:9" x14ac:dyDescent="0.15">
      <c r="A5" t="s">
        <v>47</v>
      </c>
      <c r="D5" s="9"/>
      <c r="E5" s="9"/>
      <c r="F5" s="9"/>
      <c r="G5" s="9"/>
      <c r="H5" s="9"/>
    </row>
    <row r="6" spans="1:9" x14ac:dyDescent="0.15">
      <c r="A6" t="s">
        <v>37</v>
      </c>
      <c r="D6" s="12"/>
      <c r="E6" s="12"/>
      <c r="F6" s="12"/>
      <c r="G6" s="12"/>
      <c r="H6" s="12"/>
      <c r="I6" s="6"/>
    </row>
    <row r="7" spans="1:9" x14ac:dyDescent="0.15">
      <c r="A7" t="s">
        <v>48</v>
      </c>
      <c r="D7" s="9"/>
      <c r="E7" s="9"/>
      <c r="F7" s="9"/>
      <c r="G7" s="9"/>
      <c r="H7" s="9"/>
    </row>
    <row r="8" spans="1:9" x14ac:dyDescent="0.15">
      <c r="A8" t="s">
        <v>49</v>
      </c>
      <c r="E8" s="9"/>
      <c r="F8" s="9"/>
      <c r="G8" s="9"/>
      <c r="H8" s="9"/>
      <c r="I8" s="9"/>
    </row>
    <row r="9" spans="1:9" x14ac:dyDescent="0.15">
      <c r="A9" t="s">
        <v>13</v>
      </c>
      <c r="D9" s="6"/>
      <c r="E9" s="12"/>
      <c r="F9" s="12"/>
      <c r="G9" s="12"/>
      <c r="H9" s="12"/>
      <c r="I9" s="12"/>
    </row>
    <row r="10" spans="1:9" x14ac:dyDescent="0.15">
      <c r="A10" t="s">
        <v>14</v>
      </c>
      <c r="D10" s="9"/>
      <c r="E10" s="9"/>
      <c r="F10" s="9"/>
      <c r="G10" s="9"/>
      <c r="H10" s="9"/>
      <c r="I10" s="9"/>
    </row>
    <row r="11" spans="1:9" x14ac:dyDescent="0.15">
      <c r="A11" t="s">
        <v>39</v>
      </c>
      <c r="D11" s="9"/>
      <c r="E11" s="9"/>
      <c r="F11" s="9"/>
      <c r="G11" s="9"/>
      <c r="H11" s="26" t="s">
        <v>53</v>
      </c>
      <c r="I11" s="13"/>
    </row>
    <row r="12" spans="1:9" x14ac:dyDescent="0.15">
      <c r="A12" t="s">
        <v>18</v>
      </c>
      <c r="D12" s="21">
        <v>-2000000</v>
      </c>
      <c r="E12" s="6"/>
      <c r="F12" s="6"/>
      <c r="G12" s="6"/>
      <c r="H12" s="6"/>
      <c r="I12" s="6"/>
    </row>
    <row r="13" spans="1:9" x14ac:dyDescent="0.15">
      <c r="A13" t="s">
        <v>50</v>
      </c>
      <c r="D13" s="9"/>
      <c r="E13" s="9"/>
      <c r="F13" s="9"/>
      <c r="G13" s="9"/>
      <c r="H13" s="9"/>
      <c r="I13" s="9"/>
    </row>
    <row r="14" spans="1:9" x14ac:dyDescent="0.15">
      <c r="A14" t="s">
        <v>15</v>
      </c>
      <c r="D14" s="24">
        <v>1</v>
      </c>
      <c r="E14">
        <v>0.89300000000000002</v>
      </c>
      <c r="F14">
        <v>0.79700000000000004</v>
      </c>
      <c r="G14">
        <v>0.71199999999999997</v>
      </c>
      <c r="H14">
        <v>0.63600000000000001</v>
      </c>
      <c r="I14">
        <v>0.56699999999999995</v>
      </c>
    </row>
    <row r="16" spans="1:9" x14ac:dyDescent="0.15">
      <c r="A16" t="s">
        <v>16</v>
      </c>
      <c r="D16" s="10"/>
      <c r="E16" s="10"/>
      <c r="F16" s="10"/>
      <c r="G16" s="10"/>
      <c r="H16" s="10"/>
      <c r="I16" s="10"/>
    </row>
    <row r="18" spans="1:9" ht="14.25" thickBot="1" x14ac:dyDescent="0.2">
      <c r="A18" t="s">
        <v>19</v>
      </c>
      <c r="D18" s="22"/>
    </row>
    <row r="19" spans="1:9" ht="14.25" thickTop="1" x14ac:dyDescent="0.15"/>
    <row r="20" spans="1:9" x14ac:dyDescent="0.15">
      <c r="A20" s="1" t="s">
        <v>3</v>
      </c>
    </row>
    <row r="21" spans="1:9" x14ac:dyDescent="0.15">
      <c r="A21" s="1"/>
    </row>
    <row r="22" spans="1:9" x14ac:dyDescent="0.15">
      <c r="A22" t="s">
        <v>2</v>
      </c>
      <c r="D22" s="3">
        <v>0</v>
      </c>
      <c r="E22" s="3">
        <v>1</v>
      </c>
      <c r="F22" s="3">
        <v>2</v>
      </c>
      <c r="G22" s="3">
        <v>3</v>
      </c>
      <c r="H22" s="3">
        <v>4</v>
      </c>
      <c r="I22" s="3">
        <v>5</v>
      </c>
    </row>
    <row r="23" spans="1:9" x14ac:dyDescent="0.15">
      <c r="A23" s="1" t="s">
        <v>4</v>
      </c>
      <c r="E23" s="5">
        <v>1250000</v>
      </c>
      <c r="F23" s="5">
        <v>2570000</v>
      </c>
      <c r="G23" s="5">
        <v>6890000</v>
      </c>
      <c r="H23" s="5">
        <v>4530000</v>
      </c>
    </row>
    <row r="24" spans="1:9" x14ac:dyDescent="0.15">
      <c r="A24" s="4" t="s">
        <v>7</v>
      </c>
      <c r="C24" s="8">
        <v>4.7E-2</v>
      </c>
      <c r="E24" s="13"/>
      <c r="F24" s="13"/>
      <c r="G24" s="13"/>
      <c r="H24" s="13"/>
    </row>
    <row r="25" spans="1:9" x14ac:dyDescent="0.15">
      <c r="A25" s="4" t="s">
        <v>36</v>
      </c>
      <c r="E25" s="15">
        <f>E23*1.047^E22</f>
        <v>1308750</v>
      </c>
      <c r="F25" s="15">
        <f>F23*1.047^F22</f>
        <v>2817257.1299999994</v>
      </c>
      <c r="G25" s="15">
        <f>G23*1.047^G22</f>
        <v>7907865.3704699976</v>
      </c>
      <c r="H25" s="15">
        <f>H23*1.047^H22</f>
        <v>5443583.9977149284</v>
      </c>
    </row>
    <row r="27" spans="1:9" x14ac:dyDescent="0.15">
      <c r="A27" s="4" t="s">
        <v>40</v>
      </c>
      <c r="D27" s="9"/>
      <c r="E27" s="9"/>
      <c r="F27" s="9"/>
      <c r="G27" s="26" t="s">
        <v>53</v>
      </c>
    </row>
    <row r="28" spans="1:9" x14ac:dyDescent="0.15">
      <c r="A28" t="s">
        <v>42</v>
      </c>
      <c r="D28" s="9"/>
      <c r="E28" s="9"/>
      <c r="F28" s="9"/>
      <c r="G28" s="9"/>
    </row>
    <row r="30" spans="1:9" x14ac:dyDescent="0.15">
      <c r="A30" s="20" t="s">
        <v>41</v>
      </c>
    </row>
    <row r="31" spans="1:9" x14ac:dyDescent="0.15">
      <c r="A31" s="20"/>
    </row>
    <row r="32" spans="1:9" x14ac:dyDescent="0.15">
      <c r="A32" t="s">
        <v>2</v>
      </c>
      <c r="D32" s="3"/>
      <c r="E32" s="3">
        <v>1</v>
      </c>
      <c r="F32" s="3">
        <v>2</v>
      </c>
      <c r="G32" s="3">
        <v>3</v>
      </c>
      <c r="H32" s="3">
        <v>4</v>
      </c>
      <c r="I32" s="3">
        <v>5</v>
      </c>
    </row>
    <row r="33" spans="1:9" x14ac:dyDescent="0.15">
      <c r="A33" s="1" t="s">
        <v>37</v>
      </c>
      <c r="E33" s="5">
        <v>500000</v>
      </c>
      <c r="F33" s="5">
        <v>1000000</v>
      </c>
      <c r="G33" s="5">
        <v>2500000</v>
      </c>
      <c r="H33" s="5">
        <v>1750000</v>
      </c>
    </row>
    <row r="34" spans="1:9" x14ac:dyDescent="0.15">
      <c r="A34" t="s">
        <v>7</v>
      </c>
      <c r="C34" s="8">
        <v>4.7E-2</v>
      </c>
      <c r="E34" s="13"/>
      <c r="F34" s="13"/>
      <c r="G34" s="13"/>
      <c r="H34" s="13"/>
    </row>
    <row r="35" spans="1:9" x14ac:dyDescent="0.15">
      <c r="A35" t="s">
        <v>38</v>
      </c>
      <c r="E35" s="9"/>
      <c r="F35" s="9"/>
      <c r="G35" s="9"/>
      <c r="H35" s="9"/>
    </row>
    <row r="38" spans="1:9" x14ac:dyDescent="0.15">
      <c r="A38" s="1" t="s">
        <v>51</v>
      </c>
    </row>
    <row r="39" spans="1:9" x14ac:dyDescent="0.15">
      <c r="A39" t="s">
        <v>43</v>
      </c>
      <c r="E39" s="15"/>
      <c r="F39" s="15"/>
      <c r="G39" s="15"/>
      <c r="H39" s="25" t="s">
        <v>44</v>
      </c>
    </row>
    <row r="40" spans="1:9" x14ac:dyDescent="0.15">
      <c r="A40" t="s">
        <v>52</v>
      </c>
      <c r="F40" s="9"/>
      <c r="G40" s="9"/>
      <c r="H40" s="9"/>
      <c r="I40" s="9"/>
    </row>
    <row r="42" spans="1:9" x14ac:dyDescent="0.15">
      <c r="A42" t="s">
        <v>45</v>
      </c>
    </row>
  </sheetData>
  <phoneticPr fontId="5" type="noConversion"/>
  <printOptions gridLines="1"/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19" workbookViewId="0">
      <selection activeCell="E34" sqref="E34"/>
    </sheetView>
  </sheetViews>
  <sheetFormatPr defaultRowHeight="13.5" x14ac:dyDescent="0.15"/>
  <cols>
    <col min="4" max="4" width="15.125" customWidth="1"/>
    <col min="5" max="9" width="12" customWidth="1"/>
  </cols>
  <sheetData>
    <row r="1" spans="1:9" x14ac:dyDescent="0.15">
      <c r="A1" s="1" t="s">
        <v>46</v>
      </c>
      <c r="C1" s="23">
        <v>41609</v>
      </c>
      <c r="I1" t="s">
        <v>125</v>
      </c>
    </row>
    <row r="3" spans="1:9" x14ac:dyDescent="0.15">
      <c r="A3" t="s">
        <v>2</v>
      </c>
      <c r="D3" s="3">
        <v>0</v>
      </c>
      <c r="E3" s="3">
        <v>1</v>
      </c>
      <c r="F3" s="3">
        <v>2</v>
      </c>
      <c r="G3" s="3">
        <v>3</v>
      </c>
      <c r="H3" s="3">
        <v>4</v>
      </c>
      <c r="I3" s="3">
        <v>5</v>
      </c>
    </row>
    <row r="5" spans="1:9" x14ac:dyDescent="0.15">
      <c r="A5" t="s">
        <v>47</v>
      </c>
      <c r="D5" s="9"/>
      <c r="E5" s="9"/>
      <c r="F5" s="9"/>
      <c r="G5" s="9"/>
      <c r="H5" s="9"/>
    </row>
    <row r="6" spans="1:9" x14ac:dyDescent="0.15">
      <c r="A6" t="s">
        <v>37</v>
      </c>
      <c r="D6" s="12"/>
      <c r="E6" s="12"/>
      <c r="F6" s="12"/>
      <c r="G6" s="12"/>
      <c r="H6" s="12"/>
      <c r="I6" s="6"/>
    </row>
    <row r="7" spans="1:9" x14ac:dyDescent="0.15">
      <c r="A7" t="s">
        <v>48</v>
      </c>
      <c r="D7" s="9"/>
      <c r="E7" s="9"/>
      <c r="F7" s="9"/>
      <c r="G7" s="9"/>
      <c r="H7" s="9"/>
    </row>
    <row r="8" spans="1:9" x14ac:dyDescent="0.15">
      <c r="A8" t="s">
        <v>49</v>
      </c>
      <c r="E8" s="9"/>
      <c r="F8" s="9"/>
      <c r="G8" s="9"/>
      <c r="H8" s="9"/>
      <c r="I8" s="9"/>
    </row>
    <row r="9" spans="1:9" x14ac:dyDescent="0.15">
      <c r="A9" t="s">
        <v>13</v>
      </c>
      <c r="D9" s="6"/>
      <c r="E9" s="12"/>
      <c r="F9" s="12"/>
      <c r="G9" s="12"/>
      <c r="H9" s="12"/>
      <c r="I9" s="12"/>
    </row>
    <row r="10" spans="1:9" x14ac:dyDescent="0.15">
      <c r="A10" t="s">
        <v>14</v>
      </c>
      <c r="D10" s="9"/>
      <c r="E10" s="9"/>
      <c r="F10" s="9"/>
      <c r="G10" s="9"/>
      <c r="H10" s="9"/>
      <c r="I10" s="9"/>
    </row>
    <row r="11" spans="1:9" x14ac:dyDescent="0.15">
      <c r="A11" t="s">
        <v>39</v>
      </c>
      <c r="D11" s="9"/>
      <c r="E11" s="9"/>
      <c r="F11" s="9"/>
      <c r="G11" s="9"/>
      <c r="H11" s="26" t="s">
        <v>53</v>
      </c>
      <c r="I11" s="13"/>
    </row>
    <row r="12" spans="1:9" x14ac:dyDescent="0.15">
      <c r="A12" t="s">
        <v>18</v>
      </c>
      <c r="D12" s="21">
        <v>-2000000</v>
      </c>
      <c r="E12" s="6"/>
      <c r="F12" s="6"/>
      <c r="G12" s="6"/>
      <c r="H12" s="6"/>
      <c r="I12" s="6"/>
    </row>
    <row r="13" spans="1:9" x14ac:dyDescent="0.15">
      <c r="A13" t="s">
        <v>50</v>
      </c>
      <c r="D13" s="9"/>
      <c r="E13" s="9"/>
      <c r="F13" s="9"/>
      <c r="G13" s="9"/>
      <c r="H13" s="9"/>
      <c r="I13" s="9"/>
    </row>
    <row r="14" spans="1:9" x14ac:dyDescent="0.15">
      <c r="A14" t="s">
        <v>15</v>
      </c>
      <c r="D14" s="24">
        <v>1</v>
      </c>
      <c r="E14">
        <v>0.89300000000000002</v>
      </c>
      <c r="F14">
        <v>0.79700000000000004</v>
      </c>
      <c r="G14">
        <v>0.71199999999999997</v>
      </c>
      <c r="H14">
        <v>0.63600000000000001</v>
      </c>
      <c r="I14">
        <v>0.56699999999999995</v>
      </c>
    </row>
    <row r="16" spans="1:9" x14ac:dyDescent="0.15">
      <c r="A16" t="s">
        <v>16</v>
      </c>
      <c r="D16" s="10"/>
      <c r="E16" s="10"/>
      <c r="F16" s="10"/>
      <c r="G16" s="10"/>
      <c r="H16" s="10"/>
      <c r="I16" s="10"/>
    </row>
    <row r="18" spans="1:9" ht="14.25" thickBot="1" x14ac:dyDescent="0.2">
      <c r="A18" t="s">
        <v>19</v>
      </c>
      <c r="D18" s="22"/>
    </row>
    <row r="19" spans="1:9" ht="14.25" thickTop="1" x14ac:dyDescent="0.15"/>
    <row r="20" spans="1:9" x14ac:dyDescent="0.15">
      <c r="A20" s="1" t="s">
        <v>3</v>
      </c>
    </row>
    <row r="21" spans="1:9" x14ac:dyDescent="0.15">
      <c r="A21" s="1"/>
    </row>
    <row r="22" spans="1:9" x14ac:dyDescent="0.15">
      <c r="A22" t="s">
        <v>2</v>
      </c>
      <c r="D22" s="3">
        <v>0</v>
      </c>
      <c r="E22" s="3">
        <v>1</v>
      </c>
      <c r="F22" s="3">
        <v>2</v>
      </c>
      <c r="G22" s="3">
        <v>3</v>
      </c>
      <c r="H22" s="3">
        <v>4</v>
      </c>
      <c r="I22" s="3">
        <v>5</v>
      </c>
    </row>
    <row r="23" spans="1:9" x14ac:dyDescent="0.15">
      <c r="A23" s="1" t="s">
        <v>4</v>
      </c>
      <c r="E23" s="5">
        <v>1250000</v>
      </c>
      <c r="F23" s="5">
        <v>2570000</v>
      </c>
      <c r="G23" s="5">
        <v>6890000</v>
      </c>
      <c r="H23" s="5">
        <v>4530000</v>
      </c>
    </row>
    <row r="24" spans="1:9" x14ac:dyDescent="0.15">
      <c r="A24" s="4" t="s">
        <v>7</v>
      </c>
      <c r="C24" s="8">
        <v>4.7E-2</v>
      </c>
      <c r="E24" s="13"/>
      <c r="F24" s="13"/>
      <c r="G24" s="13"/>
      <c r="H24" s="13"/>
    </row>
    <row r="25" spans="1:9" x14ac:dyDescent="0.15">
      <c r="A25" s="4" t="s">
        <v>36</v>
      </c>
      <c r="E25" s="15">
        <f>E23*1.047^E22</f>
        <v>1308750</v>
      </c>
      <c r="F25" s="15">
        <f t="shared" ref="F25:H25" si="0">F23*1.047^F22</f>
        <v>2817257.1299999994</v>
      </c>
      <c r="G25" s="15">
        <f t="shared" si="0"/>
        <v>7907865.3704699976</v>
      </c>
      <c r="H25" s="15">
        <f t="shared" si="0"/>
        <v>5443583.9977149284</v>
      </c>
    </row>
    <row r="27" spans="1:9" x14ac:dyDescent="0.15">
      <c r="A27" s="4" t="s">
        <v>40</v>
      </c>
      <c r="D27" s="9"/>
      <c r="E27" s="9"/>
      <c r="F27" s="9"/>
      <c r="G27" s="26" t="s">
        <v>53</v>
      </c>
    </row>
    <row r="28" spans="1:9" x14ac:dyDescent="0.15">
      <c r="A28" t="s">
        <v>42</v>
      </c>
      <c r="D28" s="9"/>
      <c r="E28" s="9"/>
      <c r="F28" s="9"/>
      <c r="G28" s="9"/>
    </row>
    <row r="30" spans="1:9" x14ac:dyDescent="0.15">
      <c r="A30" s="20" t="s">
        <v>41</v>
      </c>
    </row>
    <row r="31" spans="1:9" x14ac:dyDescent="0.15">
      <c r="A31" s="20"/>
    </row>
    <row r="32" spans="1:9" x14ac:dyDescent="0.15">
      <c r="A32" t="s">
        <v>2</v>
      </c>
      <c r="D32" s="3"/>
      <c r="E32" s="3">
        <v>1</v>
      </c>
      <c r="F32" s="3">
        <v>2</v>
      </c>
      <c r="G32" s="3">
        <v>3</v>
      </c>
      <c r="H32" s="3">
        <v>4</v>
      </c>
      <c r="I32" s="3">
        <v>5</v>
      </c>
    </row>
    <row r="33" spans="1:9" x14ac:dyDescent="0.15">
      <c r="A33" s="1" t="s">
        <v>37</v>
      </c>
      <c r="E33" s="5">
        <v>500000</v>
      </c>
      <c r="F33" s="5">
        <v>1000000</v>
      </c>
      <c r="G33" s="5">
        <v>2500000</v>
      </c>
      <c r="H33" s="5">
        <v>1750000</v>
      </c>
    </row>
    <row r="34" spans="1:9" x14ac:dyDescent="0.15">
      <c r="A34" t="s">
        <v>7</v>
      </c>
      <c r="C34" s="8">
        <v>4.7E-2</v>
      </c>
      <c r="E34" s="15"/>
      <c r="F34" s="15"/>
      <c r="G34" s="15"/>
      <c r="H34" s="15"/>
    </row>
    <row r="35" spans="1:9" x14ac:dyDescent="0.15">
      <c r="A35" t="s">
        <v>38</v>
      </c>
      <c r="E35" s="15"/>
      <c r="F35" s="15"/>
      <c r="G35" s="15"/>
      <c r="H35" s="15"/>
    </row>
    <row r="38" spans="1:9" x14ac:dyDescent="0.15">
      <c r="A38" s="1" t="s">
        <v>51</v>
      </c>
    </row>
    <row r="39" spans="1:9" x14ac:dyDescent="0.15">
      <c r="A39" t="s">
        <v>43</v>
      </c>
      <c r="E39" s="15"/>
      <c r="F39" s="15"/>
      <c r="G39" s="15"/>
      <c r="H39" s="25" t="s">
        <v>44</v>
      </c>
    </row>
    <row r="40" spans="1:9" x14ac:dyDescent="0.15">
      <c r="A40" t="s">
        <v>52</v>
      </c>
      <c r="F40" s="9"/>
      <c r="G40" s="9"/>
      <c r="H40" s="9"/>
      <c r="I40" s="9"/>
    </row>
    <row r="42" spans="1:9" x14ac:dyDescent="0.15">
      <c r="A42" t="s">
        <v>45</v>
      </c>
    </row>
  </sheetData>
  <phoneticPr fontId="5" type="noConversion"/>
  <printOptions gridLines="1"/>
  <pageMargins left="0.7" right="0.7" top="0.75" bottom="0.75" header="0.3" footer="0.3"/>
  <pageSetup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H2" sqref="H2"/>
    </sheetView>
  </sheetViews>
  <sheetFormatPr defaultRowHeight="13.5" x14ac:dyDescent="0.15"/>
  <cols>
    <col min="1" max="8" width="13.125" customWidth="1"/>
  </cols>
  <sheetData>
    <row r="1" spans="1:8" x14ac:dyDescent="0.15">
      <c r="A1" s="1" t="s">
        <v>54</v>
      </c>
      <c r="C1" s="23">
        <v>41791</v>
      </c>
      <c r="H1" t="s">
        <v>126</v>
      </c>
    </row>
    <row r="4" spans="1:8" x14ac:dyDescent="0.15">
      <c r="A4" s="1" t="s">
        <v>55</v>
      </c>
      <c r="E4" s="46" t="s">
        <v>56</v>
      </c>
      <c r="F4" s="47"/>
    </row>
    <row r="5" spans="1:8" x14ac:dyDescent="0.15">
      <c r="E5" s="28">
        <v>30</v>
      </c>
      <c r="F5" s="28">
        <v>35</v>
      </c>
    </row>
    <row r="6" spans="1:8" x14ac:dyDescent="0.15">
      <c r="A6" t="s">
        <v>57</v>
      </c>
      <c r="E6" s="27">
        <v>18</v>
      </c>
      <c r="F6" s="27">
        <v>23</v>
      </c>
    </row>
    <row r="7" spans="1:8" x14ac:dyDescent="0.15">
      <c r="A7" t="s">
        <v>58</v>
      </c>
      <c r="E7" s="27">
        <v>19</v>
      </c>
      <c r="F7" s="27">
        <v>24</v>
      </c>
    </row>
    <row r="10" spans="1:8" ht="40.5" x14ac:dyDescent="0.15">
      <c r="A10" s="37" t="s">
        <v>60</v>
      </c>
      <c r="B10" s="37" t="s">
        <v>55</v>
      </c>
      <c r="C10" s="37" t="s">
        <v>61</v>
      </c>
      <c r="D10" s="37" t="s">
        <v>10</v>
      </c>
      <c r="E10" s="37" t="s">
        <v>62</v>
      </c>
      <c r="F10" s="37" t="s">
        <v>63</v>
      </c>
      <c r="G10" s="37" t="s">
        <v>64</v>
      </c>
      <c r="H10" s="37" t="s">
        <v>65</v>
      </c>
    </row>
    <row r="11" spans="1:8" x14ac:dyDescent="0.15">
      <c r="A11" s="31"/>
      <c r="B11" s="31"/>
      <c r="C11" s="31"/>
      <c r="D11" s="31"/>
      <c r="E11" s="31"/>
      <c r="F11" s="31"/>
      <c r="G11" s="31"/>
      <c r="H11" s="31"/>
    </row>
    <row r="12" spans="1:8" x14ac:dyDescent="0.15">
      <c r="A12" s="1" t="s">
        <v>59</v>
      </c>
    </row>
    <row r="13" spans="1:8" x14ac:dyDescent="0.15">
      <c r="A13" s="5">
        <v>120000</v>
      </c>
      <c r="B13" s="38">
        <v>19</v>
      </c>
      <c r="C13" s="11">
        <f>B13*A13</f>
        <v>2280000</v>
      </c>
      <c r="D13" s="11">
        <v>-450000</v>
      </c>
      <c r="E13" s="11">
        <v>-900000</v>
      </c>
      <c r="F13" s="11">
        <f>SUM(C13:E13)</f>
        <v>930000</v>
      </c>
      <c r="G13" s="29">
        <v>0.4</v>
      </c>
      <c r="H13" s="11">
        <f>+G13*F13</f>
        <v>372000</v>
      </c>
    </row>
    <row r="14" spans="1:8" x14ac:dyDescent="0.15">
      <c r="A14" s="5">
        <v>110000</v>
      </c>
      <c r="B14" s="38">
        <v>19</v>
      </c>
      <c r="C14" s="11">
        <f>B14*A14</f>
        <v>2090000</v>
      </c>
      <c r="D14" s="11">
        <v>-450000</v>
      </c>
      <c r="E14" s="11">
        <v>-900000</v>
      </c>
      <c r="F14" s="11">
        <f>SUM(C14:E14)</f>
        <v>740000</v>
      </c>
      <c r="G14" s="29">
        <v>0.5</v>
      </c>
      <c r="H14" s="11">
        <f>+G14*F14</f>
        <v>370000</v>
      </c>
    </row>
    <row r="15" spans="1:8" x14ac:dyDescent="0.15">
      <c r="A15" s="5">
        <v>140000</v>
      </c>
      <c r="B15" s="38">
        <v>19</v>
      </c>
      <c r="C15" s="11">
        <f>B15*A15</f>
        <v>2660000</v>
      </c>
      <c r="D15" s="11">
        <v>-450000</v>
      </c>
      <c r="E15" s="11">
        <v>-900000</v>
      </c>
      <c r="F15" s="11">
        <f>SUM(C15:E15)</f>
        <v>1310000</v>
      </c>
      <c r="G15" s="29">
        <v>0.1</v>
      </c>
      <c r="H15" s="11">
        <f>+G15*F15</f>
        <v>131000</v>
      </c>
    </row>
    <row r="16" spans="1:8" x14ac:dyDescent="0.15">
      <c r="H16" s="30">
        <f>SUM(H13:H15)</f>
        <v>873000</v>
      </c>
    </row>
    <row r="19" spans="1:8" x14ac:dyDescent="0.15">
      <c r="A19" s="1" t="s">
        <v>66</v>
      </c>
    </row>
    <row r="20" spans="1:8" x14ac:dyDescent="0.15">
      <c r="A20" s="34"/>
      <c r="B20" s="19"/>
      <c r="C20" s="35"/>
      <c r="D20" s="35"/>
      <c r="E20" s="35"/>
      <c r="F20" s="35"/>
      <c r="G20" s="36"/>
      <c r="H20" s="35"/>
    </row>
    <row r="21" spans="1:8" x14ac:dyDescent="0.15">
      <c r="A21" s="34"/>
      <c r="B21" s="19"/>
      <c r="C21" s="35"/>
      <c r="D21" s="35"/>
      <c r="E21" s="35"/>
      <c r="F21" s="35"/>
      <c r="G21" s="36"/>
      <c r="H21" s="35"/>
    </row>
    <row r="22" spans="1:8" x14ac:dyDescent="0.15">
      <c r="A22" s="34"/>
      <c r="B22" s="19"/>
      <c r="C22" s="35"/>
      <c r="D22" s="35"/>
      <c r="E22" s="35"/>
      <c r="F22" s="35"/>
      <c r="G22" s="36"/>
      <c r="H22" s="35"/>
    </row>
    <row r="23" spans="1:8" x14ac:dyDescent="0.15">
      <c r="H23" s="33"/>
    </row>
    <row r="25" spans="1:8" x14ac:dyDescent="0.15">
      <c r="A25" s="32" t="s">
        <v>67</v>
      </c>
    </row>
    <row r="26" spans="1:8" x14ac:dyDescent="0.15">
      <c r="A26" t="s">
        <v>68</v>
      </c>
    </row>
    <row r="27" spans="1:8" x14ac:dyDescent="0.15">
      <c r="A27" s="1" t="s">
        <v>64</v>
      </c>
      <c r="B27" s="1" t="s">
        <v>60</v>
      </c>
    </row>
    <row r="28" spans="1:8" x14ac:dyDescent="0.15">
      <c r="A28" s="2">
        <v>0.3</v>
      </c>
      <c r="B28" s="5">
        <v>108000</v>
      </c>
    </row>
    <row r="29" spans="1:8" x14ac:dyDescent="0.15">
      <c r="A29" s="2">
        <v>0.3</v>
      </c>
      <c r="B29" s="5">
        <v>100000</v>
      </c>
    </row>
    <row r="30" spans="1:8" x14ac:dyDescent="0.15">
      <c r="A30" s="2">
        <v>0.4</v>
      </c>
      <c r="B30" s="5">
        <v>94000</v>
      </c>
    </row>
    <row r="32" spans="1:8" x14ac:dyDescent="0.15">
      <c r="A32" t="s">
        <v>69</v>
      </c>
    </row>
  </sheetData>
  <mergeCells count="1">
    <mergeCell ref="E4:F4"/>
  </mergeCells>
  <phoneticPr fontId="5" type="noConversion"/>
  <printOptions gridLine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0" workbookViewId="0">
      <selection activeCell="A20" sqref="A20:H23"/>
    </sheetView>
  </sheetViews>
  <sheetFormatPr defaultRowHeight="13.5" x14ac:dyDescent="0.15"/>
  <cols>
    <col min="1" max="7" width="13.125" customWidth="1"/>
    <col min="8" max="8" width="18.875" customWidth="1"/>
  </cols>
  <sheetData>
    <row r="1" spans="1:8" x14ac:dyDescent="0.15">
      <c r="A1" s="1" t="s">
        <v>54</v>
      </c>
      <c r="H1" s="23">
        <v>41791</v>
      </c>
    </row>
    <row r="4" spans="1:8" x14ac:dyDescent="0.15">
      <c r="A4" s="1" t="s">
        <v>55</v>
      </c>
      <c r="E4" s="46" t="s">
        <v>56</v>
      </c>
      <c r="F4" s="47"/>
    </row>
    <row r="5" spans="1:8" x14ac:dyDescent="0.15">
      <c r="E5" s="28">
        <v>30</v>
      </c>
      <c r="F5" s="28">
        <v>35</v>
      </c>
    </row>
    <row r="6" spans="1:8" x14ac:dyDescent="0.15">
      <c r="A6" t="s">
        <v>57</v>
      </c>
      <c r="E6" s="39">
        <v>18</v>
      </c>
      <c r="F6" s="39">
        <v>23</v>
      </c>
    </row>
    <row r="7" spans="1:8" x14ac:dyDescent="0.15">
      <c r="A7" t="s">
        <v>58</v>
      </c>
      <c r="E7" s="39">
        <v>19</v>
      </c>
      <c r="F7" s="39">
        <v>24</v>
      </c>
    </row>
    <row r="10" spans="1:8" ht="40.5" x14ac:dyDescent="0.15">
      <c r="A10" s="37" t="s">
        <v>60</v>
      </c>
      <c r="B10" s="37" t="s">
        <v>55</v>
      </c>
      <c r="C10" s="37" t="s">
        <v>61</v>
      </c>
      <c r="D10" s="37" t="s">
        <v>10</v>
      </c>
      <c r="E10" s="37" t="s">
        <v>62</v>
      </c>
      <c r="F10" s="37" t="s">
        <v>63</v>
      </c>
      <c r="G10" s="37" t="s">
        <v>64</v>
      </c>
      <c r="H10" s="37" t="s">
        <v>65</v>
      </c>
    </row>
    <row r="11" spans="1:8" x14ac:dyDescent="0.15">
      <c r="A11" s="31"/>
      <c r="B11" s="31"/>
      <c r="C11" s="31"/>
      <c r="D11" s="31"/>
      <c r="E11" s="31"/>
      <c r="F11" s="31"/>
      <c r="G11" s="31"/>
      <c r="H11" s="31"/>
    </row>
    <row r="12" spans="1:8" x14ac:dyDescent="0.15">
      <c r="A12" s="1" t="s">
        <v>59</v>
      </c>
    </row>
    <row r="13" spans="1:8" x14ac:dyDescent="0.15">
      <c r="A13" s="5">
        <v>120000</v>
      </c>
      <c r="B13" s="38">
        <v>19</v>
      </c>
      <c r="C13" s="11">
        <f>B13*A13</f>
        <v>2280000</v>
      </c>
      <c r="D13" s="11">
        <v>-450000</v>
      </c>
      <c r="E13" s="11">
        <v>-900000</v>
      </c>
      <c r="F13" s="11">
        <f>SUM(C13:E13)</f>
        <v>930000</v>
      </c>
      <c r="G13" s="29">
        <v>0.4</v>
      </c>
      <c r="H13" s="11">
        <f>+G13*F13</f>
        <v>372000</v>
      </c>
    </row>
    <row r="14" spans="1:8" x14ac:dyDescent="0.15">
      <c r="A14" s="5">
        <v>110000</v>
      </c>
      <c r="B14" s="38">
        <v>19</v>
      </c>
      <c r="C14" s="11">
        <f>B14*A14</f>
        <v>2090000</v>
      </c>
      <c r="D14" s="11">
        <v>-450000</v>
      </c>
      <c r="E14" s="11">
        <v>-900000</v>
      </c>
      <c r="F14" s="11">
        <f>SUM(C14:E14)</f>
        <v>740000</v>
      </c>
      <c r="G14" s="29">
        <v>0.5</v>
      </c>
      <c r="H14" s="11">
        <f>+G14*F14</f>
        <v>370000</v>
      </c>
    </row>
    <row r="15" spans="1:8" x14ac:dyDescent="0.15">
      <c r="A15" s="5">
        <v>140000</v>
      </c>
      <c r="B15" s="38">
        <v>19</v>
      </c>
      <c r="C15" s="11">
        <f>B15*A15</f>
        <v>2660000</v>
      </c>
      <c r="D15" s="11">
        <v>-450000</v>
      </c>
      <c r="E15" s="11">
        <v>-900000</v>
      </c>
      <c r="F15" s="11">
        <f>SUM(C15:E15)</f>
        <v>1310000</v>
      </c>
      <c r="G15" s="29">
        <v>0.1</v>
      </c>
      <c r="H15" s="11">
        <f>+G15*F15</f>
        <v>131000</v>
      </c>
    </row>
    <row r="16" spans="1:8" x14ac:dyDescent="0.15">
      <c r="H16" s="30">
        <f>SUM(H13:H15)</f>
        <v>873000</v>
      </c>
    </row>
    <row r="19" spans="1:8" x14ac:dyDescent="0.15">
      <c r="A19" s="1" t="s">
        <v>66</v>
      </c>
    </row>
    <row r="20" spans="1:8" x14ac:dyDescent="0.15">
      <c r="A20" s="5"/>
      <c r="B20" s="38"/>
      <c r="C20" s="11"/>
      <c r="D20" s="11"/>
      <c r="E20" s="11"/>
      <c r="F20" s="11"/>
      <c r="G20" s="2"/>
      <c r="H20" s="11"/>
    </row>
    <row r="21" spans="1:8" x14ac:dyDescent="0.15">
      <c r="A21" s="5"/>
      <c r="B21" s="38"/>
      <c r="C21" s="11"/>
      <c r="D21" s="11"/>
      <c r="E21" s="11"/>
      <c r="F21" s="11"/>
      <c r="G21" s="2"/>
      <c r="H21" s="11"/>
    </row>
    <row r="22" spans="1:8" x14ac:dyDescent="0.15">
      <c r="A22" s="5"/>
      <c r="B22" s="38"/>
      <c r="C22" s="11"/>
      <c r="D22" s="11"/>
      <c r="E22" s="11"/>
      <c r="F22" s="11"/>
      <c r="G22" s="2"/>
      <c r="H22" s="11"/>
    </row>
    <row r="23" spans="1:8" x14ac:dyDescent="0.15">
      <c r="H23" s="30"/>
    </row>
    <row r="25" spans="1:8" x14ac:dyDescent="0.15">
      <c r="A25" s="32" t="s">
        <v>67</v>
      </c>
    </row>
    <row r="26" spans="1:8" x14ac:dyDescent="0.15">
      <c r="A26" t="s">
        <v>68</v>
      </c>
    </row>
    <row r="27" spans="1:8" x14ac:dyDescent="0.15">
      <c r="A27" s="1" t="s">
        <v>64</v>
      </c>
      <c r="B27" s="1" t="s">
        <v>60</v>
      </c>
    </row>
    <row r="28" spans="1:8" x14ac:dyDescent="0.15">
      <c r="A28" s="2">
        <v>0.3</v>
      </c>
      <c r="B28" s="5">
        <v>108000</v>
      </c>
    </row>
    <row r="29" spans="1:8" x14ac:dyDescent="0.15">
      <c r="A29" s="2">
        <v>0.3</v>
      </c>
      <c r="B29" s="5">
        <v>100000</v>
      </c>
    </row>
    <row r="30" spans="1:8" x14ac:dyDescent="0.15">
      <c r="A30" s="2">
        <v>0.4</v>
      </c>
      <c r="B30" s="5">
        <v>94000</v>
      </c>
    </row>
    <row r="32" spans="1:8" x14ac:dyDescent="0.15">
      <c r="A32" t="s">
        <v>69</v>
      </c>
    </row>
  </sheetData>
  <mergeCells count="1">
    <mergeCell ref="E4:F4"/>
  </mergeCells>
  <phoneticPr fontId="5" type="noConversion"/>
  <printOptions gridLines="1"/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61" workbookViewId="0">
      <selection activeCell="H69" sqref="H69"/>
    </sheetView>
  </sheetViews>
  <sheetFormatPr defaultRowHeight="13.5" x14ac:dyDescent="0.15"/>
  <cols>
    <col min="7" max="7" width="12.125" customWidth="1"/>
    <col min="8" max="8" width="13.875" customWidth="1"/>
  </cols>
  <sheetData>
    <row r="1" spans="1:8" x14ac:dyDescent="0.15">
      <c r="A1" s="1" t="s">
        <v>124</v>
      </c>
    </row>
    <row r="3" spans="1:8" x14ac:dyDescent="0.15">
      <c r="H3" s="3" t="s">
        <v>35</v>
      </c>
    </row>
    <row r="4" spans="1:8" x14ac:dyDescent="0.15">
      <c r="H4" s="1"/>
    </row>
    <row r="5" spans="1:8" x14ac:dyDescent="0.15">
      <c r="A5" t="s">
        <v>70</v>
      </c>
      <c r="H5" s="5">
        <v>15500</v>
      </c>
    </row>
    <row r="6" spans="1:8" x14ac:dyDescent="0.15">
      <c r="H6" s="5"/>
    </row>
    <row r="7" spans="1:8" x14ac:dyDescent="0.15">
      <c r="A7" s="1" t="s">
        <v>71</v>
      </c>
      <c r="H7" s="5"/>
    </row>
    <row r="8" spans="1:8" x14ac:dyDescent="0.15">
      <c r="A8" t="s">
        <v>72</v>
      </c>
      <c r="H8" s="5">
        <f>-H49</f>
        <v>1000</v>
      </c>
    </row>
    <row r="9" spans="1:8" x14ac:dyDescent="0.15">
      <c r="A9" t="s">
        <v>73</v>
      </c>
      <c r="H9" s="5">
        <f>-G52</f>
        <v>-2610</v>
      </c>
    </row>
    <row r="10" spans="1:8" x14ac:dyDescent="0.15">
      <c r="A10" t="s">
        <v>74</v>
      </c>
      <c r="H10" s="5">
        <f>17000-15000</f>
        <v>2000</v>
      </c>
    </row>
    <row r="11" spans="1:8" x14ac:dyDescent="0.15">
      <c r="A11" t="s">
        <v>75</v>
      </c>
      <c r="H11" s="5">
        <f>6000-5000</f>
        <v>1000</v>
      </c>
    </row>
    <row r="12" spans="1:8" x14ac:dyDescent="0.15">
      <c r="A12" t="s">
        <v>76</v>
      </c>
      <c r="H12" s="5">
        <f>-H67</f>
        <v>-2825</v>
      </c>
    </row>
    <row r="13" spans="1:8" x14ac:dyDescent="0.15">
      <c r="A13" t="s">
        <v>77</v>
      </c>
      <c r="H13" s="5">
        <f>H73</f>
        <v>-3000</v>
      </c>
    </row>
    <row r="14" spans="1:8" x14ac:dyDescent="0.15">
      <c r="A14" t="s">
        <v>78</v>
      </c>
      <c r="H14" s="5">
        <f>-H83</f>
        <v>-800</v>
      </c>
    </row>
    <row r="15" spans="1:8" x14ac:dyDescent="0.15">
      <c r="H15" s="5"/>
    </row>
    <row r="16" spans="1:8" ht="14.25" thickBot="1" x14ac:dyDescent="0.2">
      <c r="A16" t="s">
        <v>79</v>
      </c>
      <c r="H16" s="45">
        <f>SUM(H5:H15)</f>
        <v>10265</v>
      </c>
    </row>
    <row r="20" spans="1:8" x14ac:dyDescent="0.15">
      <c r="A20" s="1" t="s">
        <v>80</v>
      </c>
    </row>
    <row r="21" spans="1:8" x14ac:dyDescent="0.15">
      <c r="G21" s="3" t="s">
        <v>35</v>
      </c>
      <c r="H21" s="3" t="s">
        <v>35</v>
      </c>
    </row>
    <row r="22" spans="1:8" x14ac:dyDescent="0.15">
      <c r="A22" s="1" t="s">
        <v>81</v>
      </c>
    </row>
    <row r="23" spans="1:8" x14ac:dyDescent="0.15">
      <c r="A23" t="s">
        <v>82</v>
      </c>
      <c r="G23" s="5"/>
      <c r="H23" s="5">
        <f>H69+H74</f>
        <v>71175</v>
      </c>
    </row>
    <row r="24" spans="1:8" x14ac:dyDescent="0.15">
      <c r="A24" s="4" t="s">
        <v>83</v>
      </c>
      <c r="G24" s="5"/>
      <c r="H24" s="5">
        <v>68700</v>
      </c>
    </row>
    <row r="25" spans="1:8" x14ac:dyDescent="0.15">
      <c r="A25" s="4" t="s">
        <v>84</v>
      </c>
      <c r="G25" s="5"/>
      <c r="H25" s="41">
        <f>+H23+H24</f>
        <v>139875</v>
      </c>
    </row>
    <row r="26" spans="1:8" x14ac:dyDescent="0.15">
      <c r="G26" s="5"/>
      <c r="H26" s="5"/>
    </row>
    <row r="27" spans="1:8" x14ac:dyDescent="0.15">
      <c r="A27" s="1" t="s">
        <v>85</v>
      </c>
      <c r="G27" s="5"/>
      <c r="H27" s="5"/>
    </row>
    <row r="28" spans="1:8" x14ac:dyDescent="0.15">
      <c r="A28" t="s">
        <v>86</v>
      </c>
      <c r="G28" s="5"/>
      <c r="H28" s="5"/>
    </row>
    <row r="29" spans="1:8" x14ac:dyDescent="0.15">
      <c r="A29" t="s">
        <v>87</v>
      </c>
      <c r="G29" s="5"/>
      <c r="H29" s="5">
        <v>20000</v>
      </c>
    </row>
    <row r="30" spans="1:8" x14ac:dyDescent="0.15">
      <c r="A30" t="s">
        <v>88</v>
      </c>
      <c r="G30" s="5"/>
      <c r="H30" s="5">
        <f>H62+H89</f>
        <v>25600</v>
      </c>
    </row>
    <row r="31" spans="1:8" x14ac:dyDescent="0.15">
      <c r="A31" t="s">
        <v>89</v>
      </c>
      <c r="G31" s="5"/>
      <c r="H31" s="21">
        <f>H16</f>
        <v>10265</v>
      </c>
    </row>
    <row r="32" spans="1:8" x14ac:dyDescent="0.15">
      <c r="G32" s="5"/>
      <c r="H32" s="5">
        <f>SUM(H29:H31)</f>
        <v>55865</v>
      </c>
    </row>
    <row r="33" spans="1:8" x14ac:dyDescent="0.15">
      <c r="G33" s="5"/>
      <c r="H33" s="5"/>
    </row>
    <row r="34" spans="1:8" x14ac:dyDescent="0.15">
      <c r="A34" t="s">
        <v>90</v>
      </c>
      <c r="G34" s="5"/>
      <c r="H34" s="5"/>
    </row>
    <row r="35" spans="1:8" x14ac:dyDescent="0.15">
      <c r="A35" t="s">
        <v>91</v>
      </c>
      <c r="G35" s="5">
        <f>H86</f>
        <v>8400</v>
      </c>
      <c r="H35" s="5"/>
    </row>
    <row r="36" spans="1:8" x14ac:dyDescent="0.15">
      <c r="A36" t="s">
        <v>92</v>
      </c>
      <c r="G36" s="21">
        <f>H54</f>
        <v>29810</v>
      </c>
      <c r="H36" s="44">
        <f>+G36+G35</f>
        <v>38210</v>
      </c>
    </row>
    <row r="37" spans="1:8" x14ac:dyDescent="0.15">
      <c r="G37" s="5"/>
      <c r="H37" s="44"/>
    </row>
    <row r="38" spans="1:8" x14ac:dyDescent="0.15">
      <c r="A38" t="s">
        <v>93</v>
      </c>
      <c r="G38" s="5"/>
      <c r="H38" s="5"/>
    </row>
    <row r="39" spans="1:8" x14ac:dyDescent="0.15">
      <c r="A39" t="s">
        <v>94</v>
      </c>
      <c r="G39" s="5">
        <v>43400</v>
      </c>
      <c r="H39" s="5"/>
    </row>
    <row r="40" spans="1:8" x14ac:dyDescent="0.15">
      <c r="A40" t="s">
        <v>95</v>
      </c>
      <c r="G40" s="21">
        <f>H79</f>
        <v>2400</v>
      </c>
      <c r="H40" s="44">
        <f>+G39+G40</f>
        <v>45800</v>
      </c>
    </row>
    <row r="41" spans="1:8" x14ac:dyDescent="0.15">
      <c r="G41" s="5"/>
      <c r="H41" s="44"/>
    </row>
    <row r="42" spans="1:8" x14ac:dyDescent="0.15">
      <c r="A42" t="s">
        <v>96</v>
      </c>
      <c r="G42" s="5"/>
      <c r="H42" s="41">
        <f>+H40+H36+H32</f>
        <v>139875</v>
      </c>
    </row>
    <row r="45" spans="1:8" x14ac:dyDescent="0.15">
      <c r="A45" s="1" t="s">
        <v>3</v>
      </c>
      <c r="H45" s="3" t="s">
        <v>35</v>
      </c>
    </row>
    <row r="47" spans="1:8" x14ac:dyDescent="0.15">
      <c r="A47" s="1" t="s">
        <v>92</v>
      </c>
    </row>
    <row r="48" spans="1:8" x14ac:dyDescent="0.15">
      <c r="A48" t="s">
        <v>97</v>
      </c>
      <c r="G48" s="5"/>
      <c r="H48" s="5">
        <v>30000</v>
      </c>
    </row>
    <row r="49" spans="1:8" x14ac:dyDescent="0.15">
      <c r="A49" s="4" t="s">
        <v>98</v>
      </c>
      <c r="G49" s="5"/>
      <c r="H49" s="21">
        <v>-1000</v>
      </c>
    </row>
    <row r="50" spans="1:8" x14ac:dyDescent="0.15">
      <c r="A50" s="4" t="s">
        <v>99</v>
      </c>
      <c r="G50" s="5"/>
      <c r="H50" s="5">
        <f>SUM(H48:H49)</f>
        <v>29000</v>
      </c>
    </row>
    <row r="51" spans="1:8" x14ac:dyDescent="0.15">
      <c r="G51" s="5"/>
      <c r="H51" s="5"/>
    </row>
    <row r="52" spans="1:8" x14ac:dyDescent="0.15">
      <c r="A52" t="s">
        <v>100</v>
      </c>
      <c r="G52" s="5">
        <f>9%*H50</f>
        <v>2610</v>
      </c>
      <c r="H52" s="5"/>
    </row>
    <row r="53" spans="1:8" x14ac:dyDescent="0.15">
      <c r="A53" t="s">
        <v>101</v>
      </c>
      <c r="G53" s="5">
        <v>-1800</v>
      </c>
      <c r="H53" s="21">
        <f>+G52+G53</f>
        <v>810</v>
      </c>
    </row>
    <row r="54" spans="1:8" x14ac:dyDescent="0.15">
      <c r="A54" t="s">
        <v>102</v>
      </c>
      <c r="G54" s="5"/>
      <c r="H54" s="5">
        <f>+H50+H53</f>
        <v>29810</v>
      </c>
    </row>
    <row r="57" spans="1:8" x14ac:dyDescent="0.15">
      <c r="A57" s="1" t="s">
        <v>103</v>
      </c>
      <c r="H57" s="3" t="s">
        <v>35</v>
      </c>
    </row>
    <row r="59" spans="1:8" x14ac:dyDescent="0.15">
      <c r="A59" s="1" t="s">
        <v>104</v>
      </c>
    </row>
    <row r="60" spans="1:8" x14ac:dyDescent="0.15">
      <c r="A60" t="s">
        <v>105</v>
      </c>
      <c r="H60" s="5">
        <f>35000-20000</f>
        <v>15000</v>
      </c>
    </row>
    <row r="61" spans="1:8" x14ac:dyDescent="0.15">
      <c r="A61" t="s">
        <v>106</v>
      </c>
      <c r="H61" s="21">
        <f>8000+39000</f>
        <v>47000</v>
      </c>
    </row>
    <row r="62" spans="1:8" x14ac:dyDescent="0.15">
      <c r="A62" t="s">
        <v>107</v>
      </c>
      <c r="H62" s="5">
        <f>+H61-H60</f>
        <v>32000</v>
      </c>
    </row>
    <row r="63" spans="1:8" x14ac:dyDescent="0.15">
      <c r="H63" s="5"/>
    </row>
    <row r="64" spans="1:8" x14ac:dyDescent="0.15">
      <c r="A64" t="s">
        <v>108</v>
      </c>
      <c r="H64" s="5"/>
    </row>
    <row r="65" spans="1:8" x14ac:dyDescent="0.15">
      <c r="A65" t="s">
        <v>109</v>
      </c>
      <c r="H65" s="42">
        <f>39000/15</f>
        <v>2600</v>
      </c>
    </row>
    <row r="66" spans="1:8" x14ac:dyDescent="0.15">
      <c r="A66" t="s">
        <v>110</v>
      </c>
      <c r="H66" s="43">
        <f>6000/20*9/12</f>
        <v>225</v>
      </c>
    </row>
    <row r="67" spans="1:8" x14ac:dyDescent="0.15">
      <c r="H67" s="5">
        <f>+H65+H66</f>
        <v>2825</v>
      </c>
    </row>
    <row r="68" spans="1:8" x14ac:dyDescent="0.15">
      <c r="H68" s="5"/>
    </row>
    <row r="69" spans="1:8" x14ac:dyDescent="0.15">
      <c r="A69" t="s">
        <v>111</v>
      </c>
      <c r="H69" s="40">
        <f>+H61+6000-H67</f>
        <v>50175</v>
      </c>
    </row>
    <row r="70" spans="1:8" x14ac:dyDescent="0.15">
      <c r="H70" s="5"/>
    </row>
    <row r="71" spans="1:8" x14ac:dyDescent="0.15">
      <c r="A71" s="1" t="s">
        <v>112</v>
      </c>
      <c r="H71" s="5"/>
    </row>
    <row r="72" spans="1:8" x14ac:dyDescent="0.15">
      <c r="A72" t="s">
        <v>114</v>
      </c>
      <c r="H72" s="5">
        <f>58500-34500</f>
        <v>24000</v>
      </c>
    </row>
    <row r="73" spans="1:8" x14ac:dyDescent="0.15">
      <c r="A73" t="s">
        <v>108</v>
      </c>
      <c r="H73" s="5">
        <f>-H72*0.125</f>
        <v>-3000</v>
      </c>
    </row>
    <row r="74" spans="1:8" x14ac:dyDescent="0.15">
      <c r="A74" t="s">
        <v>113</v>
      </c>
      <c r="H74" s="40">
        <f>+H72+H73</f>
        <v>21000</v>
      </c>
    </row>
    <row r="75" spans="1:8" x14ac:dyDescent="0.15">
      <c r="H75" s="5"/>
    </row>
    <row r="76" spans="1:8" x14ac:dyDescent="0.15">
      <c r="H76" s="5"/>
    </row>
    <row r="77" spans="1:8" x14ac:dyDescent="0.15">
      <c r="A77" s="1" t="s">
        <v>115</v>
      </c>
      <c r="H77" s="5"/>
    </row>
    <row r="78" spans="1:8" x14ac:dyDescent="0.15">
      <c r="A78" s="1" t="s">
        <v>78</v>
      </c>
      <c r="H78" s="5"/>
    </row>
    <row r="79" spans="1:8" x14ac:dyDescent="0.15">
      <c r="A79" t="s">
        <v>116</v>
      </c>
      <c r="H79" s="5">
        <v>2400</v>
      </c>
    </row>
    <row r="80" spans="1:8" x14ac:dyDescent="0.15">
      <c r="A80" t="s">
        <v>117</v>
      </c>
      <c r="H80" s="21">
        <v>-1100</v>
      </c>
    </row>
    <row r="81" spans="1:8" x14ac:dyDescent="0.15">
      <c r="A81" t="s">
        <v>120</v>
      </c>
      <c r="H81" s="44">
        <f>H79+H80</f>
        <v>1300</v>
      </c>
    </row>
    <row r="82" spans="1:8" x14ac:dyDescent="0.15">
      <c r="A82" t="s">
        <v>91</v>
      </c>
      <c r="H82" s="5">
        <f>H90</f>
        <v>-500</v>
      </c>
    </row>
    <row r="83" spans="1:8" x14ac:dyDescent="0.15">
      <c r="A83" t="s">
        <v>118</v>
      </c>
      <c r="H83" s="40">
        <f>H81+H82</f>
        <v>800</v>
      </c>
    </row>
    <row r="84" spans="1:8" x14ac:dyDescent="0.15">
      <c r="H84" s="5"/>
    </row>
    <row r="85" spans="1:8" x14ac:dyDescent="0.15">
      <c r="A85" s="1" t="s">
        <v>91</v>
      </c>
      <c r="H85" s="5"/>
    </row>
    <row r="86" spans="1:8" x14ac:dyDescent="0.15">
      <c r="A86" t="s">
        <v>119</v>
      </c>
      <c r="H86" s="5">
        <f>+(10000+32000)*20%</f>
        <v>8400</v>
      </c>
    </row>
    <row r="87" spans="1:8" x14ac:dyDescent="0.15">
      <c r="A87" t="s">
        <v>123</v>
      </c>
      <c r="H87" s="21">
        <v>-2500</v>
      </c>
    </row>
    <row r="88" spans="1:8" x14ac:dyDescent="0.15">
      <c r="A88" t="s">
        <v>120</v>
      </c>
      <c r="H88" s="5">
        <f>SUM(H86:H87)</f>
        <v>5900</v>
      </c>
    </row>
    <row r="89" spans="1:8" x14ac:dyDescent="0.15">
      <c r="A89" t="s">
        <v>121</v>
      </c>
      <c r="H89" s="5">
        <v>-6400</v>
      </c>
    </row>
    <row r="90" spans="1:8" x14ac:dyDescent="0.15">
      <c r="A90" t="s">
        <v>122</v>
      </c>
      <c r="H90" s="40">
        <f>+H88+H89</f>
        <v>-500</v>
      </c>
    </row>
  </sheetData>
  <phoneticPr fontId="5" type="noConversion"/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K30" sqref="K30"/>
    </sheetView>
  </sheetViews>
  <sheetFormatPr defaultRowHeight="13.5" x14ac:dyDescent="0.15"/>
  <sheetData/>
  <phoneticPr fontId="5" type="noConversion"/>
  <pageMargins left="0.7" right="0.7" top="0.75" bottom="0.75" header="0.3" footer="0.3"/>
  <pageSetup orientation="portrait" horizontalDpi="300" verticalDpi="300" r:id="rId1"/>
  <headerFooter>
    <oddHeader>&amp;CHand out 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</vt:lpstr>
      <vt:lpstr>NPV print</vt:lpstr>
      <vt:lpstr>NPV demo</vt:lpstr>
      <vt:lpstr>F5 print1</vt:lpstr>
      <vt:lpstr>F5 demo</vt:lpstr>
      <vt:lpstr>F7 demo</vt:lpstr>
      <vt:lpstr>F7 printout</vt:lpstr>
    </vt:vector>
  </TitlesOfParts>
  <Company>ACCA Pakistan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Rehan Uddin</dc:creator>
  <cp:lastModifiedBy>lili.han</cp:lastModifiedBy>
  <cp:lastPrinted>2016-12-05T05:13:52Z</cp:lastPrinted>
  <dcterms:created xsi:type="dcterms:W3CDTF">2016-11-29T06:15:25Z</dcterms:created>
  <dcterms:modified xsi:type="dcterms:W3CDTF">2017-02-27T01:55:16Z</dcterms:modified>
</cp:coreProperties>
</file>